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6" firstSheet="1" activeTab="1"/>
  </bookViews>
  <sheets>
    <sheet name="Реестр смет 1 кв. 2019" sheetId="1" r:id="rId1"/>
    <sheet name="сведения" sheetId="2" r:id="rId2"/>
  </sheets>
  <definedNames>
    <definedName name="_xlnm.Print_Area" localSheetId="0">'Реестр смет 1 кв. 2019'!$A$1:$H$31</definedName>
    <definedName name="_xlnm.Print_Area" localSheetId="1">'сведения'!$A$1:$E$13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<sst xmlns="http://schemas.openxmlformats.org/spreadsheetml/2006/main" count="67" uniqueCount="66">
  <si>
    <t>№ пп</t>
  </si>
  <si>
    <t>Номера сметных расчетов и смет</t>
  </si>
  <si>
    <t>Наименование глав, объектов, работ и затрат</t>
  </si>
  <si>
    <t>Общая сметная стоимость, тыс.руб.</t>
  </si>
  <si>
    <t>строительных работ</t>
  </si>
  <si>
    <t>монтажных работ</t>
  </si>
  <si>
    <t>оборудов., мебели, инвентаря</t>
  </si>
  <si>
    <t>прочих</t>
  </si>
  <si>
    <t xml:space="preserve">  Временные здания и сооружения</t>
  </si>
  <si>
    <t>Итого по Главе 8</t>
  </si>
  <si>
    <t>Итого по Главам 1-8</t>
  </si>
  <si>
    <t xml:space="preserve">  Прочие работы и затраты</t>
  </si>
  <si>
    <t>Итого по Главе 9</t>
  </si>
  <si>
    <t>Итого по Главам 1-12</t>
  </si>
  <si>
    <t>Непредвиденные затраты</t>
  </si>
  <si>
    <t>Страхование строительных рисков 1%</t>
  </si>
  <si>
    <t>МДС81-35.2004 прил.8 п.12.3</t>
  </si>
  <si>
    <t>л.см.02-02-01</t>
  </si>
  <si>
    <t>Пусконаладочные работы</t>
  </si>
  <si>
    <t>Всего  в текущих ценах</t>
  </si>
  <si>
    <t>Итого в ценах 2001 г.</t>
  </si>
  <si>
    <t>СМР</t>
  </si>
  <si>
    <t>Предложение заказчика в торгах,тыс.руб.</t>
  </si>
  <si>
    <t>Итого  в базовых ценах</t>
  </si>
  <si>
    <t>№
п/п</t>
  </si>
  <si>
    <t>Наименование работ и затрат.</t>
  </si>
  <si>
    <t xml:space="preserve">Стоимость,
  тыс. рублей 
</t>
  </si>
  <si>
    <t>ГСН81-05-01-2001 п.5.6.1.</t>
  </si>
  <si>
    <t>Временные здания и сооружения 2,9%*0,85</t>
  </si>
  <si>
    <t>Зимнее удорожание 2,5%</t>
  </si>
  <si>
    <t>ВСЕГО :</t>
  </si>
  <si>
    <t>ГСН81-05-02-2007 п.13.2</t>
  </si>
  <si>
    <t>08-02</t>
  </si>
  <si>
    <t>Реконструкция канализационной насосной станции</t>
  </si>
  <si>
    <t>Площадочные сети 0,4кВ для реконструкции КНС</t>
  </si>
  <si>
    <t>Внеплощадочные сети 0,4кВ для реконструированной КНС</t>
  </si>
  <si>
    <t>Защита линейно-кабельных сооружений ПАО "Ростелеком" 2 этап</t>
  </si>
  <si>
    <t>08-04</t>
  </si>
  <si>
    <t>Защита газопровода и сетей связи от продавливания 2 этап</t>
  </si>
  <si>
    <t>07-04</t>
  </si>
  <si>
    <t>индекс</t>
  </si>
  <si>
    <t>с НДС</t>
  </si>
  <si>
    <t>С НДС и индекс</t>
  </si>
  <si>
    <t>1.Формирование начальной (максимальной) цены договора выполнено в соответствии со  "Сводным сметным расчетом", прошедшим государственную экспертизу №48-1-1-4-0209-16 от 25.08.2016 г.выполненным  с применением индексов-дефляторов, установленных Министерством экономического развития Российской Федерации.</t>
  </si>
  <si>
    <t>СВЕДЕНИЯ</t>
  </si>
  <si>
    <t>ед.</t>
  </si>
  <si>
    <t>Кол-во</t>
  </si>
  <si>
    <t>изм.</t>
  </si>
  <si>
    <t>в том числе :</t>
  </si>
  <si>
    <t xml:space="preserve"> 2.При формировании начальной (максимальной) цены договора учтены все расходы Подрядчика, связанные с выполнением Подрядчиком всех обязательств по Договору, включая пусконаладочные работы, налоги, сборы и платежи, установленные законодательством Российской Федерации, в том числе плата за  пользование энергоресурсами, водой, канализацией, коммунальными услугами, услугами связи на период производства работ до получения разрешения на ввод Объекта в эксплуатацию, и причитающееся ему вознаграждение. </t>
  </si>
  <si>
    <t>об.см. 02-13 вып.2</t>
  </si>
  <si>
    <t>лок.см.02-14</t>
  </si>
  <si>
    <t>лок. см.02-15</t>
  </si>
  <si>
    <t xml:space="preserve">  Посадка деревьев 2 этапа</t>
  </si>
  <si>
    <t>Оборудование</t>
  </si>
  <si>
    <t>Всего Без НДС</t>
  </si>
  <si>
    <t>НДС  20%</t>
  </si>
  <si>
    <t xml:space="preserve"> «Строительство канализационного коллектора с территории 2-ой очереди ОЭЗ ППТ «Липецк». II этап»</t>
  </si>
  <si>
    <t>о начальной (максимальной) цене единицы  работ по завершению строительства объекта:</t>
  </si>
  <si>
    <t xml:space="preserve"> Расчет стоимости выполнения  работ по завершению строительства объекта:</t>
  </si>
  <si>
    <r>
      <t>Сб.инд.цен на 1 кв. 2016г.</t>
    </r>
    <r>
      <rPr>
        <b/>
        <sz val="12"/>
        <color indexed="10"/>
        <rFont val="Times New Roman"/>
        <family val="1"/>
      </rPr>
      <t xml:space="preserve"> ( к ТЕР)</t>
    </r>
    <r>
      <rPr>
        <sz val="12"/>
        <rFont val="Times New Roman"/>
        <family val="1"/>
      </rPr>
      <t xml:space="preserve">  Минстрой России, письмо №4688-ХМ/05 от 19.02.2016г.</t>
    </r>
  </si>
  <si>
    <r>
      <t xml:space="preserve">Сметы на объект составлены в ТЕР и прошли госэкспертизу, то принимаем индекс перевода в текущие цены на 1 кв. 2016г. </t>
    </r>
    <r>
      <rPr>
        <b/>
        <i/>
        <sz val="12"/>
        <rFont val="Times New Roman"/>
        <family val="1"/>
      </rPr>
      <t>Ксмр=6,92  Коб=3,93</t>
    </r>
    <r>
      <rPr>
        <i/>
        <sz val="12"/>
        <rFont val="Times New Roman"/>
        <family val="1"/>
      </rPr>
      <t xml:space="preserve"> с последующими индексами-дефляторами</t>
    </r>
  </si>
  <si>
    <t>НДС 20%</t>
  </si>
  <si>
    <t>Строительство канализационного коллектора с территории 2-ой очереди ОЭЗ ППТ «Липецк». II этап</t>
  </si>
  <si>
    <t xml:space="preserve">Канализационный коллектор </t>
  </si>
  <si>
    <t xml:space="preserve"> «Строительство канализационного коллектора с территории 2-ой очереди ОЭЗ ППТ «Липецк». 2 этап»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</si>
</sst>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0_р_."/>
    <numFmt numFmtId="175" formatCode="0.00000"/>
    <numFmt numFmtId="176" formatCode="0.000000"/>
    <numFmt numFmtId="177" formatCode="#,##0.000_ ;\-#,##0.000\ "/>
    <numFmt numFmtId="178" formatCode="0.0000"/>
    <numFmt numFmtId="179" formatCode="_-* #,##0.000_р_._-;\-* #,##0.000_р_._-;_-* &quot;-&quot;???_р_._-;_-@_-"/>
    <numFmt numFmtId="180" formatCode="#,##0.00_ ;\-#,##0.00\ "/>
    <numFmt numFmtId="181" formatCode="#,##0.000_р_."/>
    <numFmt numFmtId="182" formatCode="#,##0.0"/>
    <numFmt numFmtId="183" formatCode="#,##0.0_р_."/>
    <numFmt numFmtId="184" formatCode="#,##0_р_."/>
    <numFmt numFmtId="185" formatCode="#,##0.0000_р_."/>
    <numFmt numFmtId="186" formatCode="#,##0.00000_р_."/>
    <numFmt numFmtId="187" formatCode="#,##0.0000"/>
    <numFmt numFmtId="188" formatCode="#,##0.00000"/>
    <numFmt numFmtId="189" formatCode="0.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7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2" fillId="0" borderId="0">
      <alignment horizontal="left" vertical="top"/>
      <protection/>
    </xf>
    <xf numFmtId="0" fontId="12" fillId="0" borderId="1">
      <alignment horizontal="center" vertical="center"/>
      <protection/>
    </xf>
    <xf numFmtId="0" fontId="12" fillId="0" borderId="2">
      <alignment horizontal="center" vertical="center"/>
      <protection/>
    </xf>
    <xf numFmtId="0" fontId="12" fillId="0" borderId="2">
      <alignment horizontal="center" vertical="center"/>
      <protection/>
    </xf>
    <xf numFmtId="0" fontId="12" fillId="0" borderId="1">
      <alignment horizontal="center" vertical="center"/>
      <protection/>
    </xf>
    <xf numFmtId="0" fontId="12" fillId="0" borderId="3">
      <alignment horizontal="center" vertical="center"/>
      <protection/>
    </xf>
    <xf numFmtId="0" fontId="12" fillId="0" borderId="0">
      <alignment horizontal="right" vertical="top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4" applyNumberFormat="0" applyAlignment="0" applyProtection="0"/>
    <xf numFmtId="0" fontId="43" fillId="27" borderId="5" applyNumberFormat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28" borderId="10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>
      <alignment/>
      <protection/>
    </xf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56" fillId="0" borderId="12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14" fillId="0" borderId="1" xfId="36" applyNumberFormat="1" applyFont="1" applyFill="1" applyBorder="1" applyAlignment="1">
      <alignment horizontal="center" vertical="center" wrapText="1"/>
      <protection/>
    </xf>
    <xf numFmtId="0" fontId="14" fillId="0" borderId="1" xfId="37" applyNumberFormat="1" applyFont="1" applyFill="1" applyBorder="1" applyAlignment="1">
      <alignment horizontal="center" vertical="center" wrapText="1"/>
      <protection/>
    </xf>
    <xf numFmtId="0" fontId="14" fillId="0" borderId="1" xfId="38" applyNumberFormat="1" applyFont="1" applyFill="1" applyBorder="1" applyAlignment="1">
      <alignment horizontal="center" vertical="center" wrapText="1"/>
      <protection/>
    </xf>
    <xf numFmtId="4" fontId="13" fillId="0" borderId="13" xfId="38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59" fillId="33" borderId="0" xfId="0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49" fontId="4" fillId="33" borderId="1" xfId="0" applyNumberFormat="1" applyFont="1" applyFill="1" applyBorder="1" applyAlignment="1">
      <alignment horizontal="center" vertical="center"/>
    </xf>
    <xf numFmtId="0" fontId="4" fillId="33" borderId="1" xfId="0" applyFont="1" applyFill="1" applyBorder="1" applyAlignment="1">
      <alignment horizontal="center" vertical="top" wrapText="1"/>
    </xf>
    <xf numFmtId="49" fontId="4" fillId="33" borderId="1" xfId="0" applyNumberFormat="1" applyFont="1" applyFill="1" applyBorder="1" applyAlignment="1">
      <alignment horizontal="left" vertical="center" wrapText="1"/>
    </xf>
    <xf numFmtId="0" fontId="59" fillId="33" borderId="0" xfId="0" applyFont="1" applyFill="1" applyAlignment="1">
      <alignment vertical="center"/>
    </xf>
    <xf numFmtId="49" fontId="4" fillId="33" borderId="1" xfId="0" applyNumberFormat="1" applyFont="1" applyFill="1" applyBorder="1" applyAlignment="1">
      <alignment horizontal="left" vertical="top" wrapText="1"/>
    </xf>
    <xf numFmtId="49" fontId="4" fillId="33" borderId="1" xfId="0" applyNumberFormat="1" applyFont="1" applyFill="1" applyBorder="1" applyAlignment="1">
      <alignment horizontal="left" vertical="center"/>
    </xf>
    <xf numFmtId="0" fontId="5" fillId="33" borderId="1" xfId="0" applyFont="1" applyFill="1" applyBorder="1" applyAlignment="1">
      <alignment horizontal="left" vertical="center" wrapText="1"/>
    </xf>
    <xf numFmtId="4" fontId="5" fillId="33" borderId="1" xfId="0" applyNumberFormat="1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top"/>
    </xf>
    <xf numFmtId="49" fontId="4" fillId="33" borderId="1" xfId="0" applyNumberFormat="1" applyFont="1" applyFill="1" applyBorder="1" applyAlignment="1">
      <alignment horizontal="left" vertical="top"/>
    </xf>
    <xf numFmtId="0" fontId="4" fillId="33" borderId="1" xfId="0" applyFont="1" applyFill="1" applyBorder="1" applyAlignment="1">
      <alignment horizontal="right" vertical="top" wrapText="1"/>
    </xf>
    <xf numFmtId="0" fontId="4" fillId="33" borderId="1" xfId="0" applyFont="1" applyFill="1" applyBorder="1" applyAlignment="1">
      <alignment horizontal="right" vertical="top"/>
    </xf>
    <xf numFmtId="0" fontId="10" fillId="33" borderId="1" xfId="0" applyFont="1" applyFill="1" applyBorder="1" applyAlignment="1">
      <alignment horizontal="left" vertical="center" wrapText="1"/>
    </xf>
    <xf numFmtId="0" fontId="4" fillId="33" borderId="1" xfId="0" applyFont="1" applyFill="1" applyBorder="1" applyAlignment="1">
      <alignment horizontal="left" vertical="center" wrapText="1"/>
    </xf>
    <xf numFmtId="2" fontId="4" fillId="33" borderId="1" xfId="0" applyNumberFormat="1" applyFont="1" applyFill="1" applyBorder="1" applyAlignment="1">
      <alignment horizontal="center" vertical="center" wrapText="1"/>
    </xf>
    <xf numFmtId="172" fontId="4" fillId="33" borderId="1" xfId="0" applyNumberFormat="1" applyFont="1" applyFill="1" applyBorder="1" applyAlignment="1">
      <alignment horizontal="center" vertical="center"/>
    </xf>
    <xf numFmtId="2" fontId="5" fillId="33" borderId="1" xfId="0" applyNumberFormat="1" applyFont="1" applyFill="1" applyBorder="1" applyAlignment="1">
      <alignment horizontal="center" vertical="center" wrapText="1"/>
    </xf>
    <xf numFmtId="2" fontId="5" fillId="33" borderId="1" xfId="0" applyNumberFormat="1" applyFont="1" applyFill="1" applyBorder="1" applyAlignment="1">
      <alignment horizontal="center" vertical="center"/>
    </xf>
    <xf numFmtId="2" fontId="59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/>
    </xf>
    <xf numFmtId="2" fontId="4" fillId="33" borderId="1" xfId="0" applyNumberFormat="1" applyFont="1" applyFill="1" applyBorder="1" applyAlignment="1">
      <alignment horizontal="right" vertical="center" wrapText="1"/>
    </xf>
    <xf numFmtId="172" fontId="4" fillId="33" borderId="1" xfId="0" applyNumberFormat="1" applyFont="1" applyFill="1" applyBorder="1" applyAlignment="1">
      <alignment horizontal="right" vertical="center" wrapText="1"/>
    </xf>
    <xf numFmtId="172" fontId="4" fillId="33" borderId="1" xfId="0" applyNumberFormat="1" applyFont="1" applyFill="1" applyBorder="1" applyAlignment="1">
      <alignment horizontal="right" vertical="center"/>
    </xf>
    <xf numFmtId="171" fontId="4" fillId="33" borderId="1" xfId="69" applyFont="1" applyFill="1" applyBorder="1" applyAlignment="1">
      <alignment horizontal="center" vertical="center"/>
    </xf>
    <xf numFmtId="171" fontId="4" fillId="33" borderId="1" xfId="69" applyFont="1" applyFill="1" applyBorder="1" applyAlignment="1">
      <alignment vertical="center" wrapText="1"/>
    </xf>
    <xf numFmtId="2" fontId="4" fillId="33" borderId="1" xfId="0" applyNumberFormat="1" applyFont="1" applyFill="1" applyBorder="1" applyAlignment="1">
      <alignment horizontal="right" vertical="top" wrapText="1"/>
    </xf>
    <xf numFmtId="2" fontId="59" fillId="33" borderId="0" xfId="0" applyNumberFormat="1" applyFont="1" applyFill="1" applyAlignment="1">
      <alignment/>
    </xf>
    <xf numFmtId="0" fontId="5" fillId="33" borderId="1" xfId="0" applyFont="1" applyFill="1" applyBorder="1" applyAlignment="1">
      <alignment horizontal="center" vertical="center"/>
    </xf>
    <xf numFmtId="49" fontId="5" fillId="33" borderId="1" xfId="0" applyNumberFormat="1" applyFont="1" applyFill="1" applyBorder="1" applyAlignment="1">
      <alignment horizontal="left" vertical="center"/>
    </xf>
    <xf numFmtId="172" fontId="5" fillId="33" borderId="1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4" fontId="4" fillId="33" borderId="1" xfId="0" applyNumberFormat="1" applyFont="1" applyFill="1" applyBorder="1" applyAlignment="1">
      <alignment horizontal="center" vertical="center" wrapText="1"/>
    </xf>
    <xf numFmtId="4" fontId="4" fillId="33" borderId="1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right" vertical="center"/>
    </xf>
    <xf numFmtId="4" fontId="5" fillId="33" borderId="1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center" vertical="top"/>
    </xf>
    <xf numFmtId="49" fontId="6" fillId="33" borderId="0" xfId="0" applyNumberFormat="1" applyFont="1" applyFill="1" applyAlignment="1">
      <alignment vertical="top"/>
    </xf>
    <xf numFmtId="0" fontId="59" fillId="33" borderId="0" xfId="0" applyFont="1" applyFill="1" applyBorder="1" applyAlignment="1">
      <alignment/>
    </xf>
    <xf numFmtId="49" fontId="6" fillId="33" borderId="0" xfId="0" applyNumberFormat="1" applyFont="1" applyFill="1" applyAlignment="1">
      <alignment horizontal="left" vertical="top"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right" vertical="top"/>
    </xf>
    <xf numFmtId="4" fontId="6" fillId="33" borderId="0" xfId="0" applyNumberFormat="1" applyFont="1" applyFill="1" applyAlignment="1">
      <alignment vertical="top"/>
    </xf>
    <xf numFmtId="171" fontId="59" fillId="33" borderId="0" xfId="0" applyNumberFormat="1" applyFont="1" applyFill="1" applyAlignment="1">
      <alignment vertical="center"/>
    </xf>
    <xf numFmtId="0" fontId="59" fillId="34" borderId="0" xfId="0" applyFont="1" applyFill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2" fontId="59" fillId="12" borderId="0" xfId="0" applyNumberFormat="1" applyFont="1" applyFill="1" applyAlignment="1">
      <alignment/>
    </xf>
    <xf numFmtId="2" fontId="59" fillId="12" borderId="0" xfId="0" applyNumberFormat="1" applyFont="1" applyFill="1" applyAlignment="1">
      <alignment vertical="center"/>
    </xf>
    <xf numFmtId="2" fontId="60" fillId="12" borderId="0" xfId="0" applyNumberFormat="1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4" fillId="33" borderId="1" xfId="0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left" vertical="top" wrapText="1"/>
    </xf>
    <xf numFmtId="49" fontId="4" fillId="33" borderId="1" xfId="0" applyNumberFormat="1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/>
    </xf>
    <xf numFmtId="49" fontId="10" fillId="33" borderId="1" xfId="0" applyNumberFormat="1" applyFont="1" applyFill="1" applyBorder="1" applyAlignment="1">
      <alignment horizontal="left" vertical="center" wrapText="1"/>
    </xf>
    <xf numFmtId="0" fontId="4" fillId="33" borderId="1" xfId="0" applyFont="1" applyFill="1" applyBorder="1" applyAlignment="1">
      <alignment horizontal="center" vertical="center" wrapText="1"/>
    </xf>
    <xf numFmtId="0" fontId="14" fillId="0" borderId="13" xfId="34" applyFont="1" applyFill="1" applyBorder="1" applyAlignment="1">
      <alignment horizontal="center" vertical="center" wrapText="1"/>
      <protection/>
    </xf>
    <xf numFmtId="0" fontId="14" fillId="0" borderId="14" xfId="34" applyFont="1" applyFill="1" applyBorder="1" applyAlignment="1">
      <alignment horizontal="center" vertical="center" wrapText="1"/>
      <protection/>
    </xf>
    <xf numFmtId="0" fontId="15" fillId="0" borderId="13" xfId="36" applyNumberFormat="1" applyFont="1" applyFill="1" applyBorder="1" applyAlignment="1">
      <alignment horizontal="center" vertical="center" wrapText="1"/>
      <protection/>
    </xf>
    <xf numFmtId="0" fontId="15" fillId="0" borderId="1" xfId="37" applyNumberFormat="1" applyFont="1" applyFill="1" applyBorder="1" applyAlignment="1">
      <alignment horizontal="center" vertical="center" wrapText="1"/>
      <protection/>
    </xf>
    <xf numFmtId="0" fontId="15" fillId="0" borderId="13" xfId="37" applyNumberFormat="1" applyFont="1" applyFill="1" applyBorder="1" applyAlignment="1">
      <alignment horizontal="center" vertical="center" wrapText="1"/>
      <protection/>
    </xf>
    <xf numFmtId="4" fontId="16" fillId="0" borderId="13" xfId="38" applyNumberFormat="1" applyFont="1" applyFill="1" applyBorder="1" applyAlignment="1">
      <alignment horizontal="center" vertical="center" wrapText="1"/>
      <protection/>
    </xf>
    <xf numFmtId="4" fontId="15" fillId="0" borderId="13" xfId="38" applyNumberFormat="1" applyFont="1" applyFill="1" applyBorder="1" applyAlignment="1">
      <alignment horizontal="center" vertical="center" wrapText="1"/>
      <protection/>
    </xf>
    <xf numFmtId="49" fontId="4" fillId="33" borderId="1" xfId="0" applyNumberFormat="1" applyFont="1" applyFill="1" applyBorder="1" applyAlignment="1">
      <alignment vertical="center"/>
    </xf>
    <xf numFmtId="4" fontId="14" fillId="0" borderId="13" xfId="38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188" fontId="6" fillId="33" borderId="0" xfId="0" applyNumberFormat="1" applyFont="1" applyFill="1" applyAlignment="1">
      <alignment vertical="top"/>
    </xf>
    <xf numFmtId="4" fontId="6" fillId="33" borderId="0" xfId="0" applyNumberFormat="1" applyFont="1" applyFill="1" applyAlignment="1">
      <alignment horizontal="right" vertical="top"/>
    </xf>
    <xf numFmtId="0" fontId="8" fillId="33" borderId="0" xfId="0" applyFont="1" applyFill="1" applyAlignment="1">
      <alignment vertical="center"/>
    </xf>
    <xf numFmtId="0" fontId="4" fillId="33" borderId="1" xfId="0" applyFont="1" applyFill="1" applyBorder="1" applyAlignment="1">
      <alignment horizontal="center" vertical="center" wrapText="1"/>
    </xf>
    <xf numFmtId="49" fontId="4" fillId="33" borderId="1" xfId="0" applyNumberFormat="1" applyFont="1" applyFill="1" applyBorder="1" applyAlignment="1">
      <alignment horizontal="center" vertical="center" wrapText="1"/>
    </xf>
    <xf numFmtId="171" fontId="4" fillId="33" borderId="1" xfId="69" applyFont="1" applyFill="1" applyBorder="1" applyAlignment="1">
      <alignment horizontal="center" vertical="center" wrapText="1"/>
    </xf>
    <xf numFmtId="180" fontId="4" fillId="33" borderId="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Alignment="1">
      <alignment vertical="center"/>
    </xf>
    <xf numFmtId="43" fontId="59" fillId="33" borderId="0" xfId="0" applyNumberFormat="1" applyFont="1" applyFill="1" applyAlignment="1">
      <alignment/>
    </xf>
    <xf numFmtId="43" fontId="8" fillId="33" borderId="0" xfId="0" applyNumberFormat="1" applyFont="1" applyFill="1" applyAlignment="1">
      <alignment/>
    </xf>
    <xf numFmtId="43" fontId="60" fillId="33" borderId="0" xfId="0" applyNumberFormat="1" applyFont="1" applyFill="1" applyAlignment="1">
      <alignment vertical="center"/>
    </xf>
    <xf numFmtId="0" fontId="2" fillId="33" borderId="1" xfId="0" applyFont="1" applyFill="1" applyBorder="1" applyAlignment="1">
      <alignment horizontal="left" vertical="center" wrapText="1"/>
    </xf>
    <xf numFmtId="0" fontId="4" fillId="33" borderId="1" xfId="0" applyFont="1" applyFill="1" applyBorder="1" applyAlignment="1">
      <alignment horizontal="center" vertical="center" wrapText="1"/>
    </xf>
    <xf numFmtId="0" fontId="5" fillId="33" borderId="1" xfId="0" applyFont="1" applyFill="1" applyBorder="1" applyAlignment="1">
      <alignment horizontal="left" vertical="top" wrapText="1"/>
    </xf>
    <xf numFmtId="0" fontId="4" fillId="33" borderId="1" xfId="0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center" vertical="top"/>
    </xf>
    <xf numFmtId="0" fontId="3" fillId="33" borderId="15" xfId="0" applyFont="1" applyFill="1" applyBorder="1" applyAlignment="1">
      <alignment horizontal="center" vertical="center" wrapText="1"/>
    </xf>
    <xf numFmtId="49" fontId="4" fillId="33" borderId="1" xfId="0" applyNumberFormat="1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/>
    </xf>
    <xf numFmtId="0" fontId="10" fillId="0" borderId="16" xfId="39" applyNumberFormat="1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left" wrapText="1"/>
    </xf>
    <xf numFmtId="0" fontId="16" fillId="0" borderId="0" xfId="33" applyFont="1" applyFill="1" applyBorder="1" applyAlignment="1">
      <alignment horizontal="center" wrapText="1"/>
      <protection/>
    </xf>
    <xf numFmtId="0" fontId="62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14" fillId="0" borderId="1" xfId="35" applyFont="1" applyFill="1" applyBorder="1" applyAlignment="1" quotePrefix="1">
      <alignment horizontal="center" vertical="center" wrapText="1"/>
      <protection/>
    </xf>
    <xf numFmtId="0" fontId="14" fillId="0" borderId="1" xfId="35" applyFont="1" applyFill="1" applyBorder="1" applyAlignment="1">
      <alignment horizontal="center" vertical="center" wrapText="1"/>
      <protection/>
    </xf>
    <xf numFmtId="0" fontId="14" fillId="0" borderId="1" xfId="34" applyFont="1" applyFill="1" applyBorder="1" applyAlignment="1" quotePrefix="1">
      <alignment horizontal="center" vertical="center" wrapText="1"/>
      <protection/>
    </xf>
    <xf numFmtId="0" fontId="14" fillId="0" borderId="1" xfId="34" applyFont="1" applyFill="1" applyBorder="1" applyAlignment="1">
      <alignment horizontal="center" vertical="center" wrapText="1"/>
      <protection/>
    </xf>
    <xf numFmtId="0" fontId="14" fillId="0" borderId="13" xfId="34" applyFont="1" applyFill="1" applyBorder="1" applyAlignment="1">
      <alignment horizontal="center" vertical="center" wrapText="1"/>
      <protection/>
    </xf>
    <xf numFmtId="0" fontId="14" fillId="0" borderId="14" xfId="34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2" xfId="34"/>
    <cellStyle name="S14" xfId="35"/>
    <cellStyle name="S16" xfId="36"/>
    <cellStyle name="S17" xfId="37"/>
    <cellStyle name="S18" xfId="38"/>
    <cellStyle name="S2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 2" xfId="60"/>
    <cellStyle name="Обычный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8"/>
  <sheetViews>
    <sheetView view="pageBreakPreview" zoomScale="97" zoomScaleSheetLayoutView="97" zoomScalePageLayoutView="0" workbookViewId="0" topLeftCell="A23">
      <selection activeCell="F30" sqref="F30"/>
    </sheetView>
  </sheetViews>
  <sheetFormatPr defaultColWidth="9.140625" defaultRowHeight="15" outlineLevelRow="2" outlineLevelCol="1"/>
  <cols>
    <col min="1" max="1" width="5.00390625" style="48" customWidth="1"/>
    <col min="2" max="2" width="15.140625" style="51" customWidth="1"/>
    <col min="3" max="3" width="47.28125" style="52" customWidth="1"/>
    <col min="4" max="4" width="10.57421875" style="53" customWidth="1"/>
    <col min="5" max="5" width="12.28125" style="53" customWidth="1"/>
    <col min="6" max="6" width="14.28125" style="53" customWidth="1"/>
    <col min="7" max="7" width="9.28125" style="53" customWidth="1"/>
    <col min="8" max="8" width="13.28125" style="53" customWidth="1"/>
    <col min="9" max="9" width="10.57421875" style="9" customWidth="1"/>
    <col min="10" max="10" width="12.57421875" style="9" customWidth="1"/>
    <col min="11" max="11" width="13.7109375" style="9" customWidth="1" outlineLevel="1"/>
    <col min="12" max="12" width="10.140625" style="9" customWidth="1" outlineLevel="1"/>
    <col min="13" max="13" width="12.28125" style="9" customWidth="1" outlineLevel="1"/>
    <col min="14" max="14" width="9.140625" style="9" customWidth="1" outlineLevel="1"/>
    <col min="15" max="16384" width="9.140625" style="9" customWidth="1"/>
  </cols>
  <sheetData>
    <row r="1" spans="1:8" ht="23.25" customHeight="1">
      <c r="A1" s="95" t="s">
        <v>59</v>
      </c>
      <c r="B1" s="95"/>
      <c r="C1" s="95"/>
      <c r="D1" s="95"/>
      <c r="E1" s="95"/>
      <c r="F1" s="95"/>
      <c r="G1" s="95"/>
      <c r="H1" s="95"/>
    </row>
    <row r="2" spans="1:9" ht="41.25" customHeight="1">
      <c r="A2" s="96" t="s">
        <v>57</v>
      </c>
      <c r="B2" s="96"/>
      <c r="C2" s="96"/>
      <c r="D2" s="96"/>
      <c r="E2" s="96"/>
      <c r="F2" s="96"/>
      <c r="G2" s="96"/>
      <c r="H2" s="96"/>
      <c r="I2" s="10"/>
    </row>
    <row r="3" spans="1:8" s="11" customFormat="1" ht="25.5" customHeight="1">
      <c r="A3" s="92" t="s">
        <v>0</v>
      </c>
      <c r="B3" s="97" t="s">
        <v>1</v>
      </c>
      <c r="C3" s="92" t="s">
        <v>2</v>
      </c>
      <c r="D3" s="98" t="s">
        <v>22</v>
      </c>
      <c r="E3" s="98"/>
      <c r="F3" s="98"/>
      <c r="G3" s="98"/>
      <c r="H3" s="92" t="s">
        <v>3</v>
      </c>
    </row>
    <row r="4" spans="1:8" s="11" customFormat="1" ht="13.5">
      <c r="A4" s="92"/>
      <c r="B4" s="97"/>
      <c r="C4" s="92"/>
      <c r="D4" s="92" t="s">
        <v>4</v>
      </c>
      <c r="E4" s="92" t="s">
        <v>5</v>
      </c>
      <c r="F4" s="92" t="s">
        <v>6</v>
      </c>
      <c r="G4" s="92" t="s">
        <v>7</v>
      </c>
      <c r="H4" s="92"/>
    </row>
    <row r="5" spans="1:8" s="11" customFormat="1" ht="13.5">
      <c r="A5" s="92"/>
      <c r="B5" s="97"/>
      <c r="C5" s="92"/>
      <c r="D5" s="92"/>
      <c r="E5" s="92"/>
      <c r="F5" s="92"/>
      <c r="G5" s="92"/>
      <c r="H5" s="92"/>
    </row>
    <row r="6" spans="1:13" s="11" customFormat="1" ht="26.25" customHeight="1">
      <c r="A6" s="92"/>
      <c r="B6" s="97"/>
      <c r="C6" s="92"/>
      <c r="D6" s="92"/>
      <c r="E6" s="92"/>
      <c r="F6" s="92"/>
      <c r="G6" s="92"/>
      <c r="H6" s="92"/>
      <c r="I6" s="11" t="s">
        <v>21</v>
      </c>
      <c r="J6" s="11" t="s">
        <v>54</v>
      </c>
      <c r="K6" s="11" t="s">
        <v>55</v>
      </c>
      <c r="L6" s="11" t="s">
        <v>41</v>
      </c>
      <c r="M6" s="11" t="s">
        <v>42</v>
      </c>
    </row>
    <row r="7" spans="1:8" ht="15" customHeight="1">
      <c r="A7" s="65">
        <v>1</v>
      </c>
      <c r="B7" s="12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</row>
    <row r="8" spans="1:13" s="15" customFormat="1" ht="40.5" customHeight="1">
      <c r="A8" s="83">
        <v>1</v>
      </c>
      <c r="B8" s="84" t="s">
        <v>50</v>
      </c>
      <c r="C8" s="16" t="s">
        <v>33</v>
      </c>
      <c r="D8" s="85">
        <v>6.98</v>
      </c>
      <c r="E8" s="85">
        <v>21.78</v>
      </c>
      <c r="F8" s="85">
        <v>2888.03</v>
      </c>
      <c r="G8" s="35"/>
      <c r="H8" s="86">
        <v>2916.7900000000004</v>
      </c>
      <c r="I8" s="55">
        <f>(D8+E8)*D38</f>
        <v>209.04543939910752</v>
      </c>
      <c r="J8" s="55">
        <f>F8*F38</f>
        <v>11921.748938629396</v>
      </c>
      <c r="K8" s="88">
        <f>I8+J8</f>
        <v>12130.794378028504</v>
      </c>
      <c r="L8" s="9">
        <f>K8*1.18</f>
        <v>14314.337366073634</v>
      </c>
      <c r="M8" s="30">
        <f>K8*L19</f>
        <v>0</v>
      </c>
    </row>
    <row r="9" spans="1:13" s="15" customFormat="1" ht="40.5" customHeight="1">
      <c r="A9" s="83">
        <v>2</v>
      </c>
      <c r="B9" s="84" t="s">
        <v>51</v>
      </c>
      <c r="C9" s="16" t="s">
        <v>34</v>
      </c>
      <c r="D9" s="85">
        <v>2.44</v>
      </c>
      <c r="E9" s="85">
        <v>26.38</v>
      </c>
      <c r="F9" s="85"/>
      <c r="G9" s="35"/>
      <c r="H9" s="86">
        <v>28.82</v>
      </c>
      <c r="I9" s="55">
        <f>(D9+E9)*D38</f>
        <v>209.48155644931427</v>
      </c>
      <c r="J9" s="55">
        <f>F9*F38</f>
        <v>0</v>
      </c>
      <c r="K9" s="9">
        <f>I9+J9</f>
        <v>209.48155644931427</v>
      </c>
      <c r="L9" s="9">
        <f>K9*1.18</f>
        <v>247.1882366101908</v>
      </c>
      <c r="M9" s="30">
        <f>K9*L19</f>
        <v>0</v>
      </c>
    </row>
    <row r="10" spans="1:13" s="15" customFormat="1" ht="40.5" customHeight="1">
      <c r="A10" s="83">
        <v>3</v>
      </c>
      <c r="B10" s="84" t="s">
        <v>52</v>
      </c>
      <c r="C10" s="16" t="s">
        <v>35</v>
      </c>
      <c r="D10" s="85">
        <v>47.48</v>
      </c>
      <c r="E10" s="85">
        <v>59.13</v>
      </c>
      <c r="F10" s="85">
        <v>0.75</v>
      </c>
      <c r="G10" s="35"/>
      <c r="H10" s="86">
        <v>107.36</v>
      </c>
      <c r="I10" s="55">
        <f>(D10+E10)*D38</f>
        <v>774.9073120423801</v>
      </c>
      <c r="J10" s="55">
        <f>F10*F38</f>
        <v>3.0959898976021876</v>
      </c>
      <c r="K10" s="88">
        <f>I10+J10</f>
        <v>778.0033019399823</v>
      </c>
      <c r="L10" s="9">
        <f>K10*1.18</f>
        <v>918.0438962891791</v>
      </c>
      <c r="M10" s="30">
        <f>K10*L19</f>
        <v>0</v>
      </c>
    </row>
    <row r="11" spans="1:13" s="82" customFormat="1" ht="31.5" customHeight="1">
      <c r="A11" s="83">
        <v>4</v>
      </c>
      <c r="B11" s="84" t="s">
        <v>39</v>
      </c>
      <c r="C11" s="16" t="s">
        <v>53</v>
      </c>
      <c r="D11" s="85">
        <v>65.845</v>
      </c>
      <c r="E11" s="85"/>
      <c r="F11" s="85"/>
      <c r="G11" s="35"/>
      <c r="H11" s="86">
        <v>65.845</v>
      </c>
      <c r="I11" s="55">
        <f>(D11+E11)*D38</f>
        <v>478.6021195144031</v>
      </c>
      <c r="J11" s="55">
        <f>F11*F38</f>
        <v>0</v>
      </c>
      <c r="K11" s="89">
        <f>I11+J11</f>
        <v>478.6021195144031</v>
      </c>
      <c r="L11" s="11">
        <f>K11*1.18</f>
        <v>564.7505010269956</v>
      </c>
      <c r="M11" s="87">
        <f>K11*L19</f>
        <v>0</v>
      </c>
    </row>
    <row r="12" spans="1:13" s="15" customFormat="1" ht="30" customHeight="1">
      <c r="A12" s="65"/>
      <c r="B12" s="17"/>
      <c r="C12" s="18" t="s">
        <v>23</v>
      </c>
      <c r="D12" s="19">
        <v>122.745</v>
      </c>
      <c r="E12" s="19">
        <v>107.28999999999999</v>
      </c>
      <c r="F12" s="19">
        <v>2888.78</v>
      </c>
      <c r="G12" s="19">
        <v>0</v>
      </c>
      <c r="H12" s="19">
        <v>3118.8150000000005</v>
      </c>
      <c r="M12" s="59"/>
    </row>
    <row r="13" spans="1:13" ht="18" customHeight="1">
      <c r="A13" s="20"/>
      <c r="B13" s="21"/>
      <c r="C13" s="63"/>
      <c r="D13" s="22"/>
      <c r="E13" s="22"/>
      <c r="F13" s="23"/>
      <c r="G13" s="23"/>
      <c r="H13" s="22"/>
      <c r="M13" s="58"/>
    </row>
    <row r="14" spans="1:13" ht="22.5" customHeight="1">
      <c r="A14" s="93" t="s">
        <v>8</v>
      </c>
      <c r="B14" s="94"/>
      <c r="C14" s="94"/>
      <c r="D14" s="94"/>
      <c r="E14" s="94"/>
      <c r="F14" s="94"/>
      <c r="G14" s="94"/>
      <c r="H14" s="94"/>
      <c r="M14" s="58"/>
    </row>
    <row r="15" spans="1:13" s="15" customFormat="1" ht="35.25" customHeight="1">
      <c r="A15" s="62">
        <v>4</v>
      </c>
      <c r="B15" s="24" t="s">
        <v>27</v>
      </c>
      <c r="C15" s="25" t="s">
        <v>28</v>
      </c>
      <c r="D15" s="26">
        <f>D12*(2.9%*0.85)*0</f>
        <v>0</v>
      </c>
      <c r="E15" s="26">
        <f>E12*(2.9%*0.85)*0</f>
        <v>0</v>
      </c>
      <c r="F15" s="27"/>
      <c r="G15" s="27"/>
      <c r="H15" s="26">
        <f>E15+D15</f>
        <v>0</v>
      </c>
      <c r="M15" s="59"/>
    </row>
    <row r="16" spans="1:13" s="15" customFormat="1" ht="38.25" customHeight="1" hidden="1" outlineLevel="1">
      <c r="A16" s="62">
        <v>5</v>
      </c>
      <c r="B16" s="64" t="s">
        <v>32</v>
      </c>
      <c r="C16" s="16" t="s">
        <v>36</v>
      </c>
      <c r="D16" s="26"/>
      <c r="E16" s="26"/>
      <c r="F16" s="27"/>
      <c r="G16" s="27"/>
      <c r="H16" s="26">
        <f>E16+D16</f>
        <v>0</v>
      </c>
      <c r="I16" s="15">
        <f>D16*F34</f>
        <v>0</v>
      </c>
      <c r="K16" s="56">
        <f>I16+J16</f>
        <v>0</v>
      </c>
      <c r="L16" s="15">
        <f>K16*1.18</f>
        <v>0</v>
      </c>
      <c r="M16" s="59">
        <f>K16*L19</f>
        <v>0</v>
      </c>
    </row>
    <row r="17" spans="1:13" s="15" customFormat="1" ht="39" customHeight="1" hidden="1" outlineLevel="1">
      <c r="A17" s="62">
        <v>6</v>
      </c>
      <c r="B17" s="64" t="s">
        <v>37</v>
      </c>
      <c r="C17" s="25" t="s">
        <v>38</v>
      </c>
      <c r="D17" s="26"/>
      <c r="E17" s="26"/>
      <c r="F17" s="27"/>
      <c r="G17" s="27"/>
      <c r="H17" s="26">
        <f>E17+D17</f>
        <v>0</v>
      </c>
      <c r="I17" s="15">
        <f>D17*F34</f>
        <v>0</v>
      </c>
      <c r="K17" s="56">
        <f>I17+J17</f>
        <v>0</v>
      </c>
      <c r="L17" s="15">
        <f>K17*1.18</f>
        <v>0</v>
      </c>
      <c r="M17" s="59">
        <f>K17*L19</f>
        <v>0</v>
      </c>
    </row>
    <row r="18" spans="1:13" s="15" customFormat="1" ht="30.75" customHeight="1" collapsed="1">
      <c r="A18" s="65"/>
      <c r="B18" s="17"/>
      <c r="C18" s="25" t="s">
        <v>9</v>
      </c>
      <c r="D18" s="26">
        <f>D15+D16+D17</f>
        <v>0</v>
      </c>
      <c r="E18" s="26">
        <f>E15</f>
        <v>0</v>
      </c>
      <c r="F18" s="27"/>
      <c r="G18" s="27"/>
      <c r="H18" s="26">
        <f>D18+E18+F18+G18</f>
        <v>0</v>
      </c>
      <c r="J18" s="55"/>
      <c r="K18" s="90">
        <f>SUM(K8:K17)</f>
        <v>13596.881355932204</v>
      </c>
      <c r="L18" s="15">
        <f>SUM(L8:L17)</f>
        <v>16044.32</v>
      </c>
      <c r="M18" s="60">
        <f>SUM(M8:M17)</f>
        <v>0</v>
      </c>
    </row>
    <row r="19" spans="1:12" s="15" customFormat="1" ht="29.25" customHeight="1">
      <c r="A19" s="65"/>
      <c r="B19" s="17"/>
      <c r="C19" s="18" t="s">
        <v>10</v>
      </c>
      <c r="D19" s="28">
        <f>D18+D12</f>
        <v>122.745</v>
      </c>
      <c r="E19" s="28">
        <f>E18+E12</f>
        <v>107.28999999999999</v>
      </c>
      <c r="F19" s="29">
        <f>F18+F12</f>
        <v>2888.78</v>
      </c>
      <c r="G19" s="29">
        <f>G18+G12</f>
        <v>0</v>
      </c>
      <c r="H19" s="28">
        <f>H18+H12</f>
        <v>3118.8150000000005</v>
      </c>
      <c r="I19" s="30"/>
      <c r="K19" s="15" t="s">
        <v>40</v>
      </c>
      <c r="L19" s="61"/>
    </row>
    <row r="20" spans="1:8" s="31" customFormat="1" ht="19.5" customHeight="1">
      <c r="A20" s="93" t="s">
        <v>11</v>
      </c>
      <c r="B20" s="94"/>
      <c r="C20" s="94"/>
      <c r="D20" s="94"/>
      <c r="E20" s="94"/>
      <c r="F20" s="94"/>
      <c r="G20" s="94"/>
      <c r="H20" s="94"/>
    </row>
    <row r="21" spans="1:8" s="15" customFormat="1" ht="36" customHeight="1" hidden="1" outlineLevel="1">
      <c r="A21" s="62">
        <v>5</v>
      </c>
      <c r="B21" s="25" t="s">
        <v>16</v>
      </c>
      <c r="C21" s="25" t="s">
        <v>15</v>
      </c>
      <c r="D21" s="32"/>
      <c r="E21" s="33"/>
      <c r="F21" s="34"/>
      <c r="G21" s="34"/>
      <c r="H21" s="33">
        <f>G21</f>
        <v>0</v>
      </c>
    </row>
    <row r="22" spans="1:8" s="15" customFormat="1" ht="36" customHeight="1" hidden="1" collapsed="1">
      <c r="A22" s="62">
        <v>6</v>
      </c>
      <c r="B22" s="14" t="s">
        <v>17</v>
      </c>
      <c r="C22" s="25" t="s">
        <v>18</v>
      </c>
      <c r="D22" s="32"/>
      <c r="E22" s="33"/>
      <c r="F22" s="34"/>
      <c r="G22" s="34"/>
      <c r="H22" s="33">
        <f>G22</f>
        <v>0</v>
      </c>
    </row>
    <row r="23" spans="1:8" s="15" customFormat="1" ht="33" customHeight="1">
      <c r="A23" s="62">
        <v>7</v>
      </c>
      <c r="B23" s="24" t="s">
        <v>31</v>
      </c>
      <c r="C23" s="16" t="s">
        <v>29</v>
      </c>
      <c r="D23" s="35">
        <f>D19*2.5%*0</f>
        <v>0</v>
      </c>
      <c r="E23" s="35">
        <f>E19*2.5%*0</f>
        <v>0</v>
      </c>
      <c r="F23" s="35"/>
      <c r="G23" s="36">
        <v>0</v>
      </c>
      <c r="H23" s="26">
        <f>D23+E23+F23+G23</f>
        <v>0</v>
      </c>
    </row>
    <row r="24" spans="1:8" s="15" customFormat="1" ht="24" customHeight="1">
      <c r="A24" s="65"/>
      <c r="B24" s="17"/>
      <c r="C24" s="25" t="s">
        <v>12</v>
      </c>
      <c r="D24" s="26">
        <f>SUM(D21:D23)</f>
        <v>0</v>
      </c>
      <c r="E24" s="26">
        <f>SUM(E21:E23)</f>
        <v>0</v>
      </c>
      <c r="F24" s="27"/>
      <c r="G24" s="26">
        <f>SUM(G21:G23)</f>
        <v>0</v>
      </c>
      <c r="H24" s="26">
        <f>G24+D24+E24</f>
        <v>0</v>
      </c>
    </row>
    <row r="25" spans="1:9" ht="31.5" customHeight="1" hidden="1" outlineLevel="2">
      <c r="A25" s="20"/>
      <c r="B25" s="21"/>
      <c r="C25" s="63" t="s">
        <v>13</v>
      </c>
      <c r="D25" s="37">
        <f>D24+D19</f>
        <v>122.745</v>
      </c>
      <c r="E25" s="37">
        <f>E19+E24</f>
        <v>107.28999999999999</v>
      </c>
      <c r="F25" s="37">
        <f>F19+F24</f>
        <v>2888.78</v>
      </c>
      <c r="G25" s="37">
        <f>G19+G24</f>
        <v>0</v>
      </c>
      <c r="H25" s="37">
        <f>G25+D25+E25+F25</f>
        <v>3118.815</v>
      </c>
      <c r="I25" s="38"/>
    </row>
    <row r="26" spans="1:8" s="31" customFormat="1" ht="18.75" customHeight="1" hidden="1" outlineLevel="1" collapsed="1">
      <c r="A26" s="93" t="s">
        <v>14</v>
      </c>
      <c r="B26" s="94"/>
      <c r="C26" s="94"/>
      <c r="D26" s="94"/>
      <c r="E26" s="94"/>
      <c r="F26" s="94"/>
      <c r="G26" s="94"/>
      <c r="H26" s="94"/>
    </row>
    <row r="27" spans="1:8" ht="47.25" customHeight="1" hidden="1" outlineLevel="1">
      <c r="A27" s="13"/>
      <c r="B27" s="16"/>
      <c r="C27" s="63"/>
      <c r="D27" s="37"/>
      <c r="E27" s="37"/>
      <c r="F27" s="37"/>
      <c r="G27" s="37"/>
      <c r="H27" s="37"/>
    </row>
    <row r="28" spans="1:8" s="42" customFormat="1" ht="31.5" customHeight="1" collapsed="1">
      <c r="A28" s="39"/>
      <c r="B28" s="40"/>
      <c r="C28" s="18" t="s">
        <v>20</v>
      </c>
      <c r="D28" s="28">
        <f>D24+D19</f>
        <v>122.745</v>
      </c>
      <c r="E28" s="28">
        <f>E24+E19</f>
        <v>107.28999999999999</v>
      </c>
      <c r="F28" s="41">
        <f>F24+F19</f>
        <v>2888.78</v>
      </c>
      <c r="G28" s="28">
        <f>G24+G19</f>
        <v>0</v>
      </c>
      <c r="H28" s="28">
        <f>H24+H19</f>
        <v>3118.8150000000005</v>
      </c>
    </row>
    <row r="29" spans="1:8" s="15" customFormat="1" ht="135" customHeight="1">
      <c r="A29" s="65">
        <v>8</v>
      </c>
      <c r="B29" s="66" t="s">
        <v>60</v>
      </c>
      <c r="C29" s="91" t="s">
        <v>61</v>
      </c>
      <c r="D29" s="43">
        <f>D28*6.92</f>
        <v>849.3954</v>
      </c>
      <c r="E29" s="43">
        <f>E28*6.92</f>
        <v>742.4467999999999</v>
      </c>
      <c r="F29" s="44">
        <f>F28*3.93</f>
        <v>11352.905400000001</v>
      </c>
      <c r="G29" s="43">
        <f>G28*15.73</f>
        <v>0</v>
      </c>
      <c r="H29" s="43">
        <f>G29+E29+D29+F29</f>
        <v>12944.747600000002</v>
      </c>
    </row>
    <row r="30" spans="1:12" s="15" customFormat="1" ht="33" customHeight="1">
      <c r="A30" s="62">
        <v>9</v>
      </c>
      <c r="B30" s="17"/>
      <c r="C30" s="25" t="s">
        <v>56</v>
      </c>
      <c r="D30" s="44">
        <f>D29*20%</f>
        <v>169.87908000000002</v>
      </c>
      <c r="E30" s="44">
        <f>E29*20%</f>
        <v>148.48936</v>
      </c>
      <c r="F30" s="44">
        <f>F29*20%</f>
        <v>2270.5810800000004</v>
      </c>
      <c r="G30" s="44">
        <f>G29*18%</f>
        <v>0</v>
      </c>
      <c r="H30" s="43">
        <f>G30+E30+D30+F30</f>
        <v>2588.9495200000006</v>
      </c>
      <c r="I30" s="45"/>
      <c r="J30" s="45"/>
      <c r="K30" s="45"/>
      <c r="L30" s="45"/>
    </row>
    <row r="31" spans="1:12" s="42" customFormat="1" ht="27" customHeight="1">
      <c r="A31" s="39">
        <v>10</v>
      </c>
      <c r="B31" s="40"/>
      <c r="C31" s="18" t="s">
        <v>19</v>
      </c>
      <c r="D31" s="19">
        <f>D30+D29</f>
        <v>1019.27448</v>
      </c>
      <c r="E31" s="19">
        <f>E30+E29</f>
        <v>890.93616</v>
      </c>
      <c r="F31" s="46">
        <f>F29+F30</f>
        <v>13623.486480000001</v>
      </c>
      <c r="G31" s="19">
        <f>G30+G29</f>
        <v>0</v>
      </c>
      <c r="H31" s="19">
        <f>D31+E31+G31+F31</f>
        <v>15533.69712</v>
      </c>
      <c r="I31" s="47"/>
      <c r="J31" s="47"/>
      <c r="K31" s="47"/>
      <c r="L31" s="47"/>
    </row>
    <row r="32" spans="2:12" ht="13.5" hidden="1" outlineLevel="1">
      <c r="B32" s="49"/>
      <c r="C32" s="49"/>
      <c r="D32" s="54"/>
      <c r="E32" s="54"/>
      <c r="F32" s="54"/>
      <c r="G32" s="54"/>
      <c r="H32" s="54"/>
      <c r="I32" s="50"/>
      <c r="J32" s="50"/>
      <c r="K32" s="50"/>
      <c r="L32" s="50"/>
    </row>
    <row r="33" spans="2:8" ht="13.5" hidden="1" outlineLevel="1">
      <c r="B33" s="49"/>
      <c r="C33" s="49"/>
      <c r="D33" s="49"/>
      <c r="E33" s="49"/>
      <c r="F33" s="54"/>
      <c r="G33" s="49"/>
      <c r="H33" s="80"/>
    </row>
    <row r="34" spans="2:8" ht="13.5" hidden="1" outlineLevel="1">
      <c r="B34" s="49"/>
      <c r="C34" s="49"/>
      <c r="D34" s="49"/>
      <c r="E34" s="49"/>
      <c r="F34" s="54"/>
      <c r="G34" s="49"/>
      <c r="H34" s="49"/>
    </row>
    <row r="35" spans="4:8" ht="13.5" collapsed="1">
      <c r="D35" s="81">
        <f>D31*H36</f>
        <v>1052.7800174433683</v>
      </c>
      <c r="E35" s="81">
        <f>E31*H36</f>
        <v>920.2229668947734</v>
      </c>
      <c r="F35" s="81">
        <f>F31*H36</f>
        <v>14071.317015661858</v>
      </c>
      <c r="G35" s="81"/>
      <c r="H35" s="81">
        <v>16044.32</v>
      </c>
    </row>
    <row r="36" spans="4:8" ht="13.5" hidden="1" outlineLevel="1">
      <c r="D36" s="81"/>
      <c r="E36" s="81"/>
      <c r="F36" s="81"/>
      <c r="G36" s="81"/>
      <c r="H36" s="54">
        <f>H35/H31</f>
        <v>1.0328719477440151</v>
      </c>
    </row>
    <row r="37" spans="4:8" ht="13.5" collapsed="1">
      <c r="D37" s="81"/>
      <c r="E37" s="81"/>
      <c r="F37" s="81"/>
      <c r="G37" s="81"/>
      <c r="H37" s="81"/>
    </row>
    <row r="38" spans="4:6" ht="13.5">
      <c r="D38" s="53">
        <f>(D35+E35)/1.18/(D12+E12)</f>
        <v>7.268617503446019</v>
      </c>
      <c r="F38" s="53">
        <f>F35/1.18/F12</f>
        <v>4.12798653013625</v>
      </c>
    </row>
  </sheetData>
  <sheetProtection/>
  <mergeCells count="14">
    <mergeCell ref="A1:H1"/>
    <mergeCell ref="A2:H2"/>
    <mergeCell ref="A3:A6"/>
    <mergeCell ref="B3:B6"/>
    <mergeCell ref="C3:C6"/>
    <mergeCell ref="D3:G3"/>
    <mergeCell ref="H3:H6"/>
    <mergeCell ref="D4:D6"/>
    <mergeCell ref="E4:E6"/>
    <mergeCell ref="F4:F6"/>
    <mergeCell ref="G4:G6"/>
    <mergeCell ref="A14:H14"/>
    <mergeCell ref="A20:H20"/>
    <mergeCell ref="A26:H26"/>
  </mergeCells>
  <printOptions horizontalCentered="1"/>
  <pageMargins left="0" right="0" top="0" bottom="0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tabSelected="1" view="pageBreakPreview" zoomScaleSheetLayoutView="100" zoomScalePageLayoutView="0" workbookViewId="0" topLeftCell="A1">
      <selection activeCell="I16" sqref="I16"/>
    </sheetView>
  </sheetViews>
  <sheetFormatPr defaultColWidth="9.140625" defaultRowHeight="15"/>
  <cols>
    <col min="2" max="2" width="55.140625" style="0" customWidth="1"/>
    <col min="3" max="3" width="8.421875" style="0" customWidth="1"/>
    <col min="4" max="4" width="13.28125" style="0" customWidth="1"/>
    <col min="5" max="5" width="24.57421875" style="0" customWidth="1"/>
    <col min="6" max="6" width="11.00390625" style="0" bestFit="1" customWidth="1"/>
    <col min="7" max="7" width="7.00390625" style="0" customWidth="1"/>
  </cols>
  <sheetData>
    <row r="1" spans="1:5" ht="17.25">
      <c r="A1" s="101" t="s">
        <v>44</v>
      </c>
      <c r="B1" s="101"/>
      <c r="C1" s="101"/>
      <c r="D1" s="101"/>
      <c r="E1" s="101"/>
    </row>
    <row r="2" spans="1:5" ht="15" customHeight="1">
      <c r="A2" s="102" t="s">
        <v>58</v>
      </c>
      <c r="B2" s="102"/>
      <c r="C2" s="102"/>
      <c r="D2" s="102"/>
      <c r="E2" s="102"/>
    </row>
    <row r="3" spans="1:5" ht="37.5" customHeight="1">
      <c r="A3" s="103" t="s">
        <v>65</v>
      </c>
      <c r="B3" s="103"/>
      <c r="C3" s="103"/>
      <c r="D3" s="103"/>
      <c r="E3" s="103"/>
    </row>
    <row r="4" spans="1:5" ht="15">
      <c r="A4" s="104" t="s">
        <v>24</v>
      </c>
      <c r="B4" s="106" t="s">
        <v>25</v>
      </c>
      <c r="C4" s="68" t="s">
        <v>45</v>
      </c>
      <c r="D4" s="108" t="s">
        <v>46</v>
      </c>
      <c r="E4" s="110" t="s">
        <v>26</v>
      </c>
    </row>
    <row r="5" spans="1:5" ht="15">
      <c r="A5" s="105"/>
      <c r="B5" s="107"/>
      <c r="C5" s="69" t="s">
        <v>47</v>
      </c>
      <c r="D5" s="109"/>
      <c r="E5" s="111"/>
    </row>
    <row r="6" spans="1:5" ht="15">
      <c r="A6" s="1">
        <v>1</v>
      </c>
      <c r="B6" s="2">
        <v>2</v>
      </c>
      <c r="C6" s="2">
        <v>3</v>
      </c>
      <c r="D6" s="2">
        <v>4</v>
      </c>
      <c r="E6" s="3">
        <v>5</v>
      </c>
    </row>
    <row r="7" spans="1:5" ht="59.25" customHeight="1">
      <c r="A7" s="70">
        <v>1</v>
      </c>
      <c r="B7" s="71" t="s">
        <v>63</v>
      </c>
      <c r="C7" s="72" t="s">
        <v>45</v>
      </c>
      <c r="D7" s="72">
        <v>1</v>
      </c>
      <c r="E7" s="73">
        <v>16044.32</v>
      </c>
    </row>
    <row r="8" spans="1:5" ht="15" customHeight="1">
      <c r="A8" s="70"/>
      <c r="B8" s="71" t="s">
        <v>48</v>
      </c>
      <c r="C8" s="72"/>
      <c r="D8" s="72"/>
      <c r="E8" s="74"/>
    </row>
    <row r="9" spans="1:5" ht="39" customHeight="1">
      <c r="A9" s="67"/>
      <c r="B9" s="75" t="s">
        <v>64</v>
      </c>
      <c r="C9" s="4"/>
      <c r="D9" s="72"/>
      <c r="E9" s="76">
        <v>13370.266666666666</v>
      </c>
    </row>
    <row r="10" spans="1:6" ht="39" customHeight="1">
      <c r="A10" s="67"/>
      <c r="B10" s="5" t="s">
        <v>62</v>
      </c>
      <c r="C10" s="6"/>
      <c r="D10" s="72"/>
      <c r="E10" s="76">
        <v>2674.0533333333337</v>
      </c>
      <c r="F10" s="7"/>
    </row>
    <row r="11" spans="1:7" ht="46.5" customHeight="1">
      <c r="A11" s="77"/>
      <c r="B11" s="8" t="s">
        <v>30</v>
      </c>
      <c r="C11" s="57"/>
      <c r="D11" s="78"/>
      <c r="E11" s="76">
        <v>16044.32</v>
      </c>
      <c r="F11" s="79"/>
      <c r="G11" s="79"/>
    </row>
    <row r="12" spans="1:5" ht="73.5" customHeight="1">
      <c r="A12" s="99" t="s">
        <v>43</v>
      </c>
      <c r="B12" s="99"/>
      <c r="C12" s="99"/>
      <c r="D12" s="99"/>
      <c r="E12" s="99"/>
    </row>
    <row r="13" spans="1:5" ht="90" customHeight="1">
      <c r="A13" s="100" t="s">
        <v>49</v>
      </c>
      <c r="B13" s="100"/>
      <c r="C13" s="100"/>
      <c r="D13" s="100"/>
      <c r="E13" s="100"/>
    </row>
  </sheetData>
  <sheetProtection/>
  <mergeCells count="9">
    <mergeCell ref="A12:E12"/>
    <mergeCell ref="A13:E13"/>
    <mergeCell ref="A1:E1"/>
    <mergeCell ref="A2:E2"/>
    <mergeCell ref="A3:E3"/>
    <mergeCell ref="A4:A5"/>
    <mergeCell ref="B4:B5"/>
    <mergeCell ref="D4:D5"/>
    <mergeCell ref="E4:E5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2019-09-05T13:25:33Z</dcterms:modified>
  <cp:category/>
  <cp:version/>
  <cp:contentType/>
  <cp:contentStatus/>
</cp:coreProperties>
</file>